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uisartsen\8 - Juridisch i.r.t. contractering\1. Vigerende formats overeenkomsten\2019\huisartsenzorg\"/>
    </mc:Choice>
  </mc:AlternateContent>
  <xr:revisionPtr revIDLastSave="0" documentId="8_{AE717252-E6D6-43A8-8E1D-8B9E08B89C1E}" xr6:coauthVersionLast="31" xr6:coauthVersionMax="31" xr10:uidLastSave="{00000000-0000-0000-0000-000000000000}"/>
  <workbookProtection workbookAlgorithmName="SHA-512" workbookHashValue="CJk9S69Z5u84AyFjzp52jUQK2vLKGx4nBDdfhWIKbrm4N+G4earU2d8ogPTlpvj+aCC7mTTlwtR2rKeLEyH4KQ==" workbookSaltValue="p7A9WEgEWLJI0uA+IR8+SQ==" workbookSpinCount="100000" lockStructure="1"/>
  <bookViews>
    <workbookView xWindow="0" yWindow="0" windowWidth="19200" windowHeight="6380" xr2:uid="{00000000-000D-0000-FFFF-FFFF00000000}"/>
  </bookViews>
  <sheets>
    <sheet name="POH-S" sheetId="1" r:id="rId1"/>
    <sheet name="POH-GGZ" sheetId="3" r:id="rId2"/>
    <sheet name="Praktijkmgt" sheetId="4" r:id="rId3"/>
    <sheet name="PIO" sheetId="5" r:id="rId4"/>
    <sheet name="Blad2" sheetId="2" state="hidden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D7" i="5"/>
  <c r="C36" i="4"/>
  <c r="C38" i="4"/>
  <c r="C37" i="4"/>
  <c r="C39" i="4"/>
  <c r="D10" i="4" s="1"/>
  <c r="C7" i="3"/>
  <c r="C9" i="3" s="1"/>
  <c r="C10" i="3" s="1"/>
  <c r="C8" i="3"/>
  <c r="B6" i="2"/>
  <c r="E19" i="2" s="1"/>
  <c r="E21" i="2" s="1"/>
  <c r="E20" i="2"/>
  <c r="B15" i="2"/>
  <c r="D22" i="2"/>
  <c r="E22" i="2" s="1"/>
  <c r="B14" i="2"/>
  <c r="B22" i="2"/>
  <c r="B16" i="2"/>
  <c r="C22" i="2"/>
  <c r="B7" i="2"/>
  <c r="D26" i="2" s="1"/>
  <c r="E26" i="2" s="1"/>
  <c r="C15" i="2"/>
  <c r="C14" i="2"/>
  <c r="B23" i="2"/>
  <c r="D23" i="2"/>
  <c r="E23" i="2" s="1"/>
  <c r="C23" i="2"/>
  <c r="D15" i="2"/>
  <c r="D14" i="2"/>
  <c r="B24" i="2"/>
  <c r="D24" i="2"/>
  <c r="E24" i="2" s="1"/>
  <c r="D16" i="2"/>
  <c r="C24" i="2"/>
  <c r="E15" i="2"/>
  <c r="B25" i="2"/>
  <c r="D25" i="2"/>
  <c r="E14" i="2"/>
  <c r="E16" i="2"/>
  <c r="C25" i="2"/>
  <c r="E25" i="2"/>
  <c r="C27" i="2"/>
  <c r="C10" i="2"/>
  <c r="B9" i="2"/>
  <c r="C16" i="2"/>
  <c r="E27" i="2" l="1"/>
  <c r="D27" i="2"/>
  <c r="D14" i="3"/>
  <c r="D13" i="3"/>
  <c r="E30" i="2"/>
  <c r="E29" i="2"/>
  <c r="E16" i="1" s="1"/>
</calcChain>
</file>

<file path=xl/sharedStrings.xml><?xml version="1.0" encoding="utf-8"?>
<sst xmlns="http://schemas.openxmlformats.org/spreadsheetml/2006/main" count="150" uniqueCount="72">
  <si>
    <t>POH-S</t>
  </si>
  <si>
    <t>Benodigde parameters</t>
  </si>
  <si>
    <t>Aantal uren POH S huisartsenpraktijk</t>
  </si>
  <si>
    <t>Aantal patiënten huisartsenpraktijk</t>
  </si>
  <si>
    <t>Deelname prestatie Integrale Ouderenzorg</t>
  </si>
  <si>
    <t>Aantal ingeschreven verzekerden 75+</t>
  </si>
  <si>
    <t>Vergoeding POH per jaar</t>
  </si>
  <si>
    <t>Normpraktijk</t>
  </si>
  <si>
    <t>Vragenlijst</t>
  </si>
  <si>
    <t>DM II</t>
  </si>
  <si>
    <t>COPD</t>
  </si>
  <si>
    <t>ASTMA</t>
  </si>
  <si>
    <t>CVRM</t>
  </si>
  <si>
    <t>Levert uw praktijk chronische ketenzorg?</t>
  </si>
  <si>
    <t>ja</t>
  </si>
  <si>
    <t>Indien nee, geen vervolg vragen</t>
  </si>
  <si>
    <t>Hoe wordt de chronische zorg geleverd?</t>
  </si>
  <si>
    <t>KZF</t>
  </si>
  <si>
    <t>Dokterscoop</t>
  </si>
  <si>
    <t>In eigen beheer</t>
  </si>
  <si>
    <t>Aantal patiënten</t>
  </si>
  <si>
    <t>Berekening</t>
  </si>
  <si>
    <t>Parameter</t>
  </si>
  <si>
    <t>Via ketenzorg</t>
  </si>
  <si>
    <t>Totaal</t>
  </si>
  <si>
    <t>Uren contract POH-S</t>
  </si>
  <si>
    <t>Uren PIO</t>
  </si>
  <si>
    <t>POH-S in dienst</t>
  </si>
  <si>
    <t>Astma</t>
  </si>
  <si>
    <t>Basis 2,5 uur per normpraktijk</t>
  </si>
  <si>
    <t>Uren vergoeding POH-S</t>
  </si>
  <si>
    <t>Tarief per verzekerde per kwartaal</t>
  </si>
  <si>
    <t>tabel 1: uren voor berekening</t>
  </si>
  <si>
    <t>Catena</t>
  </si>
  <si>
    <t>tabel 2 keuze ja/nee</t>
  </si>
  <si>
    <t>nee</t>
  </si>
  <si>
    <t>tabel 3 ketenzorgorganisatie of eigen beheer</t>
  </si>
  <si>
    <t>POH-GGZ</t>
  </si>
  <si>
    <t>Omschrijving</t>
  </si>
  <si>
    <t>variabelen</t>
  </si>
  <si>
    <t>parameters</t>
  </si>
  <si>
    <t>eenheid</t>
  </si>
  <si>
    <t>uitkomst</t>
  </si>
  <si>
    <t>patiënten</t>
  </si>
  <si>
    <t>Patiënten praktijk</t>
  </si>
  <si>
    <t>Inzet vlgs contract POH GGZ</t>
  </si>
  <si>
    <t>uur</t>
  </si>
  <si>
    <t>Module e-health (ja/nee)</t>
  </si>
  <si>
    <t>Module consultatie (ja/nee)</t>
  </si>
  <si>
    <t>Totale "inzet"</t>
  </si>
  <si>
    <t>Berekend tarief per kwartaal per patiënt</t>
  </si>
  <si>
    <t>euro</t>
  </si>
  <si>
    <t>Max Nza tarief (prestatiecode 11201)</t>
  </si>
  <si>
    <t>Max DFZ tarief (prestatiecode 11201+31343)</t>
  </si>
  <si>
    <t>Tarief per kwartaal per patiënt prestatiecode 11201</t>
  </si>
  <si>
    <t>Tarief per kwartaal per patiënt prestatiecode 31343</t>
  </si>
  <si>
    <t>Praktijkmanagement</t>
  </si>
  <si>
    <t>Aantal uren per normpraktijk</t>
  </si>
  <si>
    <t>Fase (invullen 1 of 2)</t>
  </si>
  <si>
    <t>Patiënten samenwerkingsverband</t>
  </si>
  <si>
    <t>Inzet vlgs contract Praktijkmanagement</t>
  </si>
  <si>
    <t>Inzet conform normuren per praktijk fase 1 (jaar 1 en 2)</t>
  </si>
  <si>
    <t>Inzet conform normuren per praktijk fase 2 (3 en meer)</t>
  </si>
  <si>
    <t>Aantal te vergoeden uren Praktijkmanagement fase 1</t>
  </si>
  <si>
    <t>Aantal te vergoeden uren Praktijkmanagement fase 2</t>
  </si>
  <si>
    <t>DFZ vergoeding fulltime PM</t>
  </si>
  <si>
    <t>DFZ tarief per kwartaal per verzekerde</t>
  </si>
  <si>
    <t>Tarief per ingeschreven 75-plusser</t>
  </si>
  <si>
    <t>Aantal 75-plussers</t>
  </si>
  <si>
    <t>Integrale ouderenzorg</t>
  </si>
  <si>
    <t>Levert uw praktijk chronische ketenzorg? Indien nee, geen vervolg vragen</t>
  </si>
  <si>
    <t>Deelname en aantal patiënten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</si>
</sst>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  <numFmt numFmtId="165" formatCode="_ * #,##0_ ;_ * \-#,##0_ ;_ * &quot;-&quot;??_ ;_ @_ "/>
    <numFmt numFmtId="166" formatCode="_ * #,##0.0_ ;_ * \-#,##0.0_ ;_ * &quot;-&quot;??_ ;_ @_ "/>
    <numFmt numFmtId="167" formatCode="_ * #,##0.0_ ;_ * \-#,##0.0_ ;_ * &quot;-&quot;?_ ;_ @_ "/>
    <numFmt numFmtId="168" formatCode="0.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13" fillId="3" borderId="0" xfId="0" applyFont="1" applyFill="1" applyProtection="1"/>
    <xf numFmtId="0" fontId="0" fillId="3" borderId="0" xfId="0" applyFill="1" applyProtection="1"/>
    <xf numFmtId="0" fontId="15" fillId="3" borderId="0" xfId="0" applyFont="1" applyFill="1" applyProtection="1"/>
    <xf numFmtId="2" fontId="0" fillId="3" borderId="0" xfId="0" applyNumberFormat="1" applyFill="1" applyProtection="1"/>
    <xf numFmtId="1" fontId="0" fillId="3" borderId="0" xfId="0" applyNumberFormat="1" applyFill="1" applyProtection="1"/>
    <xf numFmtId="0" fontId="0" fillId="3" borderId="0" xfId="0" applyFont="1" applyFill="1" applyProtection="1"/>
    <xf numFmtId="44" fontId="0" fillId="3" borderId="0" xfId="1" applyFont="1" applyFill="1" applyProtection="1"/>
    <xf numFmtId="44" fontId="0" fillId="3" borderId="0" xfId="0" applyNumberFormat="1" applyFill="1" applyProtection="1"/>
    <xf numFmtId="0" fontId="4" fillId="3" borderId="0" xfId="0" applyFont="1" applyFill="1" applyProtection="1"/>
    <xf numFmtId="165" fontId="0" fillId="3" borderId="16" xfId="2" applyNumberFormat="1" applyFont="1" applyFill="1" applyBorder="1" applyProtection="1"/>
    <xf numFmtId="0" fontId="0" fillId="5" borderId="17" xfId="0" applyFill="1" applyBorder="1" applyAlignment="1" applyProtection="1">
      <alignment horizontal="right"/>
      <protection locked="0"/>
    </xf>
    <xf numFmtId="166" fontId="0" fillId="5" borderId="17" xfId="2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/>
    <xf numFmtId="0" fontId="0" fillId="3" borderId="17" xfId="0" applyFont="1" applyFill="1" applyBorder="1" applyProtection="1"/>
    <xf numFmtId="0" fontId="0" fillId="3" borderId="18" xfId="0" applyFont="1" applyFill="1" applyBorder="1" applyAlignment="1" applyProtection="1">
      <alignment vertical="top"/>
    </xf>
    <xf numFmtId="165" fontId="0" fillId="3" borderId="17" xfId="2" applyNumberFormat="1" applyFont="1" applyFill="1" applyBorder="1" applyProtection="1"/>
    <xf numFmtId="43" fontId="0" fillId="3" borderId="17" xfId="2" applyFont="1" applyFill="1" applyBorder="1" applyProtection="1"/>
    <xf numFmtId="43" fontId="0" fillId="3" borderId="17" xfId="2" quotePrefix="1" applyFont="1" applyFill="1" applyBorder="1" applyProtection="1"/>
    <xf numFmtId="43" fontId="10" fillId="3" borderId="17" xfId="2" applyFont="1" applyFill="1" applyBorder="1" applyProtection="1"/>
    <xf numFmtId="43" fontId="0" fillId="3" borderId="18" xfId="2" applyFont="1" applyFill="1" applyBorder="1" applyAlignment="1" applyProtection="1">
      <alignment vertical="top"/>
    </xf>
    <xf numFmtId="0" fontId="0" fillId="3" borderId="16" xfId="0" applyFont="1" applyFill="1" applyBorder="1" applyProtection="1"/>
    <xf numFmtId="0" fontId="0" fillId="3" borderId="17" xfId="0" applyFont="1" applyFill="1" applyBorder="1" applyAlignment="1" applyProtection="1">
      <alignment horizontal="left"/>
    </xf>
    <xf numFmtId="43" fontId="0" fillId="6" borderId="17" xfId="2" quotePrefix="1" applyFont="1" applyFill="1" applyBorder="1" applyProtection="1"/>
    <xf numFmtId="43" fontId="0" fillId="6" borderId="18" xfId="2" quotePrefix="1" applyFont="1" applyFill="1" applyBorder="1" applyAlignment="1" applyProtection="1">
      <alignment vertical="top"/>
    </xf>
    <xf numFmtId="0" fontId="0" fillId="3" borderId="20" xfId="0" applyFill="1" applyBorder="1" applyProtection="1"/>
    <xf numFmtId="0" fontId="0" fillId="3" borderId="21" xfId="0" applyFill="1" applyBorder="1" applyProtection="1"/>
    <xf numFmtId="0" fontId="0" fillId="3" borderId="21" xfId="0" applyFont="1" applyFill="1" applyBorder="1" applyProtection="1"/>
    <xf numFmtId="0" fontId="0" fillId="3" borderId="22" xfId="0" applyFont="1" applyFill="1" applyBorder="1" applyAlignment="1" applyProtection="1">
      <alignment vertical="top"/>
    </xf>
    <xf numFmtId="165" fontId="3" fillId="5" borderId="26" xfId="2" applyNumberFormat="1" applyFont="1" applyFill="1" applyBorder="1" applyAlignment="1" applyProtection="1">
      <alignment horizontal="right"/>
      <protection locked="0"/>
    </xf>
    <xf numFmtId="165" fontId="3" fillId="5" borderId="24" xfId="2" applyNumberFormat="1" applyFont="1" applyFill="1" applyBorder="1" applyAlignment="1" applyProtection="1">
      <alignment horizontal="right"/>
      <protection locked="0"/>
    </xf>
    <xf numFmtId="0" fontId="3" fillId="5" borderId="16" xfId="0" applyFont="1" applyFill="1" applyBorder="1" applyAlignment="1" applyProtection="1">
      <alignment horizontal="right"/>
      <protection locked="0"/>
    </xf>
    <xf numFmtId="0" fontId="3" fillId="5" borderId="17" xfId="0" applyFont="1" applyFill="1" applyBorder="1" applyAlignment="1" applyProtection="1">
      <alignment horizontal="right"/>
      <protection locked="0"/>
    </xf>
    <xf numFmtId="0" fontId="3" fillId="5" borderId="18" xfId="0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3" fillId="5" borderId="10" xfId="0" applyFont="1" applyFill="1" applyBorder="1" applyAlignment="1" applyProtection="1">
      <alignment horizontal="right"/>
      <protection locked="0"/>
    </xf>
    <xf numFmtId="0" fontId="3" fillId="5" borderId="29" xfId="0" applyFont="1" applyFill="1" applyBorder="1" applyProtection="1">
      <protection locked="0"/>
    </xf>
    <xf numFmtId="0" fontId="3" fillId="5" borderId="23" xfId="0" applyFont="1" applyFill="1" applyBorder="1" applyAlignment="1" applyProtection="1">
      <alignment horizontal="right"/>
      <protection locked="0"/>
    </xf>
    <xf numFmtId="0" fontId="3" fillId="5" borderId="24" xfId="0" applyFont="1" applyFill="1" applyBorder="1" applyAlignment="1" applyProtection="1">
      <alignment horizontal="right"/>
      <protection locked="0"/>
    </xf>
    <xf numFmtId="0" fontId="3" fillId="5" borderId="25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right"/>
    </xf>
    <xf numFmtId="0" fontId="6" fillId="3" borderId="13" xfId="0" applyFont="1" applyFill="1" applyBorder="1" applyProtection="1"/>
    <xf numFmtId="0" fontId="3" fillId="3" borderId="0" xfId="0" applyFont="1" applyFill="1" applyProtection="1"/>
    <xf numFmtId="0" fontId="5" fillId="3" borderId="16" xfId="0" applyFont="1" applyFill="1" applyBorder="1" applyAlignment="1" applyProtection="1">
      <alignment vertical="center" wrapText="1"/>
    </xf>
    <xf numFmtId="0" fontId="5" fillId="3" borderId="17" xfId="0" applyFont="1" applyFill="1" applyBorder="1" applyAlignment="1" applyProtection="1">
      <alignment vertical="center" wrapText="1"/>
    </xf>
    <xf numFmtId="0" fontId="3" fillId="3" borderId="17" xfId="0" applyFont="1" applyFill="1" applyBorder="1" applyProtection="1"/>
    <xf numFmtId="164" fontId="5" fillId="3" borderId="24" xfId="1" applyNumberFormat="1" applyFont="1" applyFill="1" applyBorder="1" applyAlignment="1" applyProtection="1">
      <alignment horizontal="right"/>
    </xf>
    <xf numFmtId="0" fontId="3" fillId="3" borderId="18" xfId="0" applyFont="1" applyFill="1" applyBorder="1" applyProtection="1"/>
    <xf numFmtId="165" fontId="3" fillId="3" borderId="27" xfId="2" applyNumberFormat="1" applyFont="1" applyFill="1" applyBorder="1" applyAlignment="1" applyProtection="1">
      <alignment horizontal="right"/>
    </xf>
    <xf numFmtId="0" fontId="6" fillId="3" borderId="15" xfId="0" applyFont="1" applyFill="1" applyBorder="1" applyProtection="1"/>
    <xf numFmtId="0" fontId="7" fillId="3" borderId="13" xfId="0" applyFont="1" applyFill="1" applyBorder="1" applyAlignment="1" applyProtection="1">
      <alignment horizontal="right" vertical="center"/>
    </xf>
    <xf numFmtId="0" fontId="7" fillId="3" borderId="28" xfId="0" applyFont="1" applyFill="1" applyBorder="1" applyAlignment="1" applyProtection="1">
      <alignment horizontal="right" vertical="center"/>
    </xf>
    <xf numFmtId="0" fontId="7" fillId="3" borderId="19" xfId="0" applyFont="1" applyFill="1" applyBorder="1" applyAlignment="1" applyProtection="1">
      <alignment horizontal="right" vertical="center" wrapText="1"/>
    </xf>
    <xf numFmtId="0" fontId="5" fillId="3" borderId="20" xfId="0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horizontal="right"/>
    </xf>
    <xf numFmtId="0" fontId="5" fillId="3" borderId="21" xfId="0" applyFont="1" applyFill="1" applyBorder="1" applyAlignment="1" applyProtection="1">
      <alignment vertical="center" wrapText="1"/>
    </xf>
    <xf numFmtId="0" fontId="5" fillId="3" borderId="22" xfId="0" applyFont="1" applyFill="1" applyBorder="1" applyAlignment="1" applyProtection="1">
      <alignment vertical="center" wrapText="1"/>
    </xf>
    <xf numFmtId="0" fontId="7" fillId="3" borderId="15" xfId="0" applyFont="1" applyFill="1" applyBorder="1" applyProtection="1"/>
    <xf numFmtId="0" fontId="0" fillId="3" borderId="28" xfId="0" applyFont="1" applyFill="1" applyBorder="1" applyProtection="1"/>
    <xf numFmtId="0" fontId="3" fillId="3" borderId="28" xfId="0" applyFont="1" applyFill="1" applyBorder="1" applyProtection="1"/>
    <xf numFmtId="2" fontId="11" fillId="6" borderId="14" xfId="0" applyNumberFormat="1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165" fontId="10" fillId="3" borderId="16" xfId="2" applyNumberFormat="1" applyFont="1" applyFill="1" applyBorder="1" applyProtection="1"/>
    <xf numFmtId="166" fontId="0" fillId="3" borderId="17" xfId="2" applyNumberFormat="1" applyFont="1" applyFill="1" applyBorder="1" applyProtection="1"/>
    <xf numFmtId="166" fontId="0" fillId="3" borderId="17" xfId="2" quotePrefix="1" applyNumberFormat="1" applyFont="1" applyFill="1" applyBorder="1" applyProtection="1"/>
    <xf numFmtId="9" fontId="0" fillId="3" borderId="0" xfId="3" applyFont="1" applyFill="1" applyProtection="1"/>
    <xf numFmtId="167" fontId="0" fillId="3" borderId="0" xfId="0" applyNumberFormat="1" applyFill="1" applyProtection="1"/>
    <xf numFmtId="165" fontId="10" fillId="3" borderId="17" xfId="2" applyNumberFormat="1" applyFont="1" applyFill="1" applyBorder="1" applyProtection="1"/>
    <xf numFmtId="165" fontId="0" fillId="3" borderId="0" xfId="2" applyNumberFormat="1" applyFont="1" applyFill="1" applyProtection="1"/>
    <xf numFmtId="0" fontId="0" fillId="3" borderId="22" xfId="0" applyFill="1" applyBorder="1" applyProtection="1"/>
    <xf numFmtId="0" fontId="0" fillId="3" borderId="18" xfId="0" applyFill="1" applyBorder="1" applyProtection="1"/>
    <xf numFmtId="165" fontId="0" fillId="3" borderId="18" xfId="2" applyNumberFormat="1" applyFont="1" applyFill="1" applyBorder="1" applyProtection="1"/>
    <xf numFmtId="0" fontId="0" fillId="3" borderId="18" xfId="0" applyFont="1" applyFill="1" applyBorder="1" applyProtection="1"/>
    <xf numFmtId="43" fontId="0" fillId="6" borderId="18" xfId="2" applyFont="1" applyFill="1" applyBorder="1" applyAlignment="1" applyProtection="1">
      <alignment vertical="top"/>
    </xf>
    <xf numFmtId="43" fontId="0" fillId="3" borderId="0" xfId="2" applyFont="1" applyFill="1" applyProtection="1"/>
    <xf numFmtId="165" fontId="0" fillId="5" borderId="17" xfId="2" applyNumberFormat="1" applyFont="1" applyFill="1" applyBorder="1" applyAlignment="1" applyProtection="1">
      <alignment horizontal="right"/>
      <protection locked="0"/>
    </xf>
    <xf numFmtId="43" fontId="0" fillId="3" borderId="16" xfId="2" applyFont="1" applyFill="1" applyBorder="1" applyProtection="1"/>
    <xf numFmtId="0" fontId="0" fillId="3" borderId="23" xfId="0" applyFont="1" applyFill="1" applyBorder="1" applyProtection="1"/>
    <xf numFmtId="0" fontId="0" fillId="3" borderId="24" xfId="0" applyFont="1" applyFill="1" applyBorder="1" applyProtection="1"/>
    <xf numFmtId="43" fontId="0" fillId="6" borderId="25" xfId="2" quotePrefix="1" applyFont="1" applyFill="1" applyBorder="1" applyProtection="1"/>
    <xf numFmtId="0" fontId="0" fillId="3" borderId="0" xfId="0" applyFont="1" applyFill="1" applyBorder="1" applyProtection="1"/>
    <xf numFmtId="0" fontId="0" fillId="3" borderId="0" xfId="0" applyFill="1" applyBorder="1" applyProtection="1"/>
    <xf numFmtId="168" fontId="0" fillId="3" borderId="0" xfId="0" applyNumberFormat="1" applyFill="1" applyBorder="1" applyProtection="1"/>
    <xf numFmtId="43" fontId="0" fillId="3" borderId="0" xfId="2" applyFont="1" applyFill="1" applyBorder="1" applyAlignment="1" applyProtection="1">
      <alignment vertical="top"/>
    </xf>
    <xf numFmtId="0" fontId="14" fillId="3" borderId="0" xfId="0" applyFont="1" applyFill="1" applyProtection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/>
    </xf>
    <xf numFmtId="0" fontId="6" fillId="0" borderId="1" xfId="0" applyFont="1" applyBorder="1" applyProtection="1"/>
    <xf numFmtId="0" fontId="3" fillId="0" borderId="0" xfId="0" applyFont="1" applyProtection="1"/>
    <xf numFmtId="0" fontId="5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right"/>
    </xf>
    <xf numFmtId="0" fontId="3" fillId="0" borderId="1" xfId="0" applyFont="1" applyBorder="1" applyProtection="1"/>
    <xf numFmtId="164" fontId="5" fillId="3" borderId="1" xfId="1" applyNumberFormat="1" applyFont="1" applyFill="1" applyBorder="1" applyAlignment="1" applyProtection="1">
      <alignment horizontal="right"/>
    </xf>
    <xf numFmtId="44" fontId="3" fillId="0" borderId="0" xfId="0" applyNumberFormat="1" applyFont="1" applyProtection="1"/>
    <xf numFmtId="1" fontId="3" fillId="3" borderId="2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5" fillId="0" borderId="1" xfId="0" applyFont="1" applyBorder="1" applyProtection="1"/>
    <xf numFmtId="0" fontId="0" fillId="0" borderId="1" xfId="0" applyFont="1" applyBorder="1" applyProtection="1"/>
    <xf numFmtId="2" fontId="3" fillId="0" borderId="1" xfId="0" applyNumberFormat="1" applyFont="1" applyBorder="1" applyProtection="1"/>
    <xf numFmtId="0" fontId="2" fillId="0" borderId="1" xfId="0" applyFont="1" applyBorder="1" applyProtection="1"/>
    <xf numFmtId="2" fontId="5" fillId="0" borderId="1" xfId="0" applyNumberFormat="1" applyFont="1" applyBorder="1" applyAlignment="1" applyProtection="1">
      <alignment horizontal="right"/>
    </xf>
    <xf numFmtId="0" fontId="8" fillId="0" borderId="1" xfId="0" applyFont="1" applyFill="1" applyBorder="1" applyAlignment="1" applyProtection="1">
      <alignment vertical="center" wrapText="1"/>
    </xf>
    <xf numFmtId="2" fontId="8" fillId="0" borderId="1" xfId="0" applyNumberFormat="1" applyFont="1" applyBorder="1" applyAlignment="1" applyProtection="1">
      <alignment horizontal="right"/>
    </xf>
    <xf numFmtId="2" fontId="3" fillId="0" borderId="1" xfId="0" applyNumberFormat="1" applyFont="1" applyBorder="1" applyAlignment="1" applyProtection="1">
      <alignment horizontal="right"/>
    </xf>
    <xf numFmtId="2" fontId="9" fillId="0" borderId="1" xfId="0" applyNumberFormat="1" applyFont="1" applyBorder="1" applyAlignment="1" applyProtection="1">
      <alignment horizontal="right"/>
    </xf>
    <xf numFmtId="2" fontId="9" fillId="0" borderId="1" xfId="0" applyNumberFormat="1" applyFont="1" applyBorder="1" applyProtection="1"/>
    <xf numFmtId="0" fontId="10" fillId="0" borderId="1" xfId="0" applyFont="1" applyBorder="1" applyProtection="1"/>
    <xf numFmtId="2" fontId="7" fillId="0" borderId="1" xfId="0" applyNumberFormat="1" applyFont="1" applyBorder="1" applyAlignment="1" applyProtection="1">
      <alignment horizontal="right"/>
    </xf>
    <xf numFmtId="0" fontId="7" fillId="0" borderId="4" xfId="0" applyFont="1" applyBorder="1" applyProtection="1"/>
    <xf numFmtId="0" fontId="0" fillId="0" borderId="5" xfId="0" applyFont="1" applyBorder="1" applyProtection="1"/>
    <xf numFmtId="0" fontId="3" fillId="0" borderId="5" xfId="0" applyFont="1" applyBorder="1" applyProtection="1"/>
    <xf numFmtId="2" fontId="11" fillId="4" borderId="6" xfId="0" applyNumberFormat="1" applyFont="1" applyFill="1" applyBorder="1" applyAlignment="1" applyProtection="1">
      <alignment horizontal="right"/>
    </xf>
    <xf numFmtId="0" fontId="12" fillId="0" borderId="7" xfId="0" applyFont="1" applyBorder="1" applyProtection="1"/>
    <xf numFmtId="0" fontId="0" fillId="0" borderId="8" xfId="0" applyFont="1" applyBorder="1" applyProtection="1"/>
    <xf numFmtId="0" fontId="3" fillId="0" borderId="8" xfId="0" applyFont="1" applyBorder="1" applyProtection="1"/>
    <xf numFmtId="2" fontId="11" fillId="4" borderId="9" xfId="0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7" fillId="0" borderId="10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/>
    </xf>
    <xf numFmtId="2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2" fontId="5" fillId="0" borderId="8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3" borderId="0" xfId="0" applyFont="1" applyFill="1" applyProtection="1"/>
    <xf numFmtId="0" fontId="6" fillId="3" borderId="13" xfId="0" applyFont="1" applyFill="1" applyBorder="1" applyAlignment="1" applyProtection="1">
      <alignment horizontal="right"/>
    </xf>
    <xf numFmtId="0" fontId="6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3" xfId="0" applyFont="1" applyFill="1" applyBorder="1" applyAlignment="1" applyProtection="1">
      <alignment horizontal="right" wrapText="1"/>
    </xf>
    <xf numFmtId="0" fontId="6" fillId="3" borderId="13" xfId="0" applyFont="1" applyFill="1" applyBorder="1" applyAlignment="1" applyProtection="1"/>
    <xf numFmtId="0" fontId="6" fillId="3" borderId="19" xfId="0" applyFont="1" applyFill="1" applyBorder="1" applyAlignment="1" applyProtection="1">
      <alignment horizontal="right"/>
    </xf>
  </cellXfs>
  <cellStyles count="4">
    <cellStyle name="Komma" xfId="2" builtinId="3"/>
    <cellStyle name="Procent" xfId="3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Normal="100" workbookViewId="0">
      <selection activeCell="C3" sqref="C3"/>
    </sheetView>
  </sheetViews>
  <sheetFormatPr defaultColWidth="9.1796875" defaultRowHeight="14.5" x14ac:dyDescent="0.35"/>
  <cols>
    <col min="1" max="1" width="83.26953125" style="8" customWidth="1"/>
    <col min="2" max="2" width="16.81640625" style="8" customWidth="1"/>
    <col min="3" max="4" width="19" style="8" customWidth="1"/>
    <col min="5" max="5" width="19" style="4" customWidth="1"/>
    <col min="6" max="6" width="26" style="4" bestFit="1" customWidth="1"/>
    <col min="7" max="16384" width="9.1796875" style="4"/>
  </cols>
  <sheetData>
    <row r="1" spans="1:6" ht="18.5" x14ac:dyDescent="0.45">
      <c r="A1" s="11" t="s">
        <v>0</v>
      </c>
    </row>
    <row r="2" spans="1:6" ht="15" thickBot="1" x14ac:dyDescent="0.4">
      <c r="A2" s="42"/>
      <c r="B2" s="43"/>
      <c r="C2" s="43"/>
      <c r="D2" s="43"/>
      <c r="E2" s="43"/>
    </row>
    <row r="3" spans="1:6" ht="15" thickBot="1" x14ac:dyDescent="0.4">
      <c r="A3" s="44" t="s">
        <v>1</v>
      </c>
      <c r="B3" s="45"/>
      <c r="C3" s="45"/>
      <c r="D3" s="45"/>
      <c r="E3" s="45"/>
    </row>
    <row r="4" spans="1:6" x14ac:dyDescent="0.35">
      <c r="A4" s="46" t="s">
        <v>2</v>
      </c>
      <c r="B4" s="31">
        <v>14</v>
      </c>
      <c r="C4" s="45"/>
      <c r="D4" s="45"/>
      <c r="E4" s="45"/>
    </row>
    <row r="5" spans="1:6" x14ac:dyDescent="0.35">
      <c r="A5" s="47" t="s">
        <v>3</v>
      </c>
      <c r="B5" s="32">
        <v>2100</v>
      </c>
      <c r="C5" s="45"/>
      <c r="D5" s="45"/>
      <c r="E5" s="45"/>
    </row>
    <row r="6" spans="1:6" x14ac:dyDescent="0.35">
      <c r="A6" s="47" t="s">
        <v>4</v>
      </c>
      <c r="B6" s="32" t="s">
        <v>14</v>
      </c>
      <c r="C6" s="45"/>
      <c r="D6" s="45"/>
      <c r="E6" s="45"/>
    </row>
    <row r="7" spans="1:6" x14ac:dyDescent="0.35">
      <c r="A7" s="47" t="s">
        <v>5</v>
      </c>
      <c r="B7" s="32">
        <v>160</v>
      </c>
      <c r="C7" s="45"/>
      <c r="D7" s="45"/>
      <c r="E7" s="45"/>
    </row>
    <row r="8" spans="1:6" x14ac:dyDescent="0.35">
      <c r="A8" s="48" t="s">
        <v>6</v>
      </c>
      <c r="B8" s="49">
        <v>71765</v>
      </c>
      <c r="C8" s="45"/>
      <c r="D8" s="45"/>
      <c r="E8" s="45"/>
    </row>
    <row r="9" spans="1:6" ht="15" thickBot="1" x14ac:dyDescent="0.4">
      <c r="A9" s="50" t="s">
        <v>7</v>
      </c>
      <c r="B9" s="51">
        <v>2095</v>
      </c>
      <c r="C9" s="45"/>
      <c r="D9" s="45"/>
      <c r="E9" s="45"/>
    </row>
    <row r="10" spans="1:6" ht="15" thickBot="1" x14ac:dyDescent="0.4">
      <c r="A10" s="42"/>
      <c r="B10" s="42"/>
      <c r="C10" s="45"/>
      <c r="D10" s="45"/>
      <c r="E10" s="45"/>
    </row>
    <row r="11" spans="1:6" ht="15" thickBot="1" x14ac:dyDescent="0.4">
      <c r="A11" s="52" t="s">
        <v>71</v>
      </c>
      <c r="B11" s="53" t="s">
        <v>9</v>
      </c>
      <c r="C11" s="54" t="s">
        <v>10</v>
      </c>
      <c r="D11" s="53" t="s">
        <v>11</v>
      </c>
      <c r="E11" s="55" t="s">
        <v>12</v>
      </c>
    </row>
    <row r="12" spans="1:6" x14ac:dyDescent="0.35">
      <c r="A12" s="56" t="s">
        <v>70</v>
      </c>
      <c r="B12" s="33" t="s">
        <v>14</v>
      </c>
      <c r="C12" s="36" t="s">
        <v>14</v>
      </c>
      <c r="D12" s="33" t="s">
        <v>14</v>
      </c>
      <c r="E12" s="39" t="s">
        <v>14</v>
      </c>
      <c r="F12" s="57"/>
    </row>
    <row r="13" spans="1:6" x14ac:dyDescent="0.35">
      <c r="A13" s="58" t="s">
        <v>16</v>
      </c>
      <c r="B13" s="34" t="s">
        <v>17</v>
      </c>
      <c r="C13" s="37" t="s">
        <v>18</v>
      </c>
      <c r="D13" s="34" t="s">
        <v>19</v>
      </c>
      <c r="E13" s="40" t="s">
        <v>33</v>
      </c>
    </row>
    <row r="14" spans="1:6" ht="15" thickBot="1" x14ac:dyDescent="0.4">
      <c r="A14" s="59" t="s">
        <v>20</v>
      </c>
      <c r="B14" s="35">
        <v>56</v>
      </c>
      <c r="C14" s="38">
        <v>26</v>
      </c>
      <c r="D14" s="35">
        <v>0</v>
      </c>
      <c r="E14" s="41">
        <v>8</v>
      </c>
    </row>
    <row r="15" spans="1:6" ht="15" thickBot="1" x14ac:dyDescent="0.4">
      <c r="A15" s="4"/>
      <c r="B15" s="45"/>
      <c r="C15" s="45"/>
      <c r="D15" s="45"/>
      <c r="E15" s="45"/>
    </row>
    <row r="16" spans="1:6" ht="15" thickBot="1" x14ac:dyDescent="0.4">
      <c r="A16" s="60" t="s">
        <v>31</v>
      </c>
      <c r="B16" s="61"/>
      <c r="C16" s="61"/>
      <c r="D16" s="62"/>
      <c r="E16" s="63">
        <f>Blad2!E29+Blad2!E30</f>
        <v>0.75039220287014186</v>
      </c>
    </row>
    <row r="17" spans="1:5" x14ac:dyDescent="0.35">
      <c r="A17" s="64"/>
      <c r="B17" s="64"/>
      <c r="C17" s="64"/>
      <c r="D17" s="64"/>
      <c r="E17" s="64"/>
    </row>
    <row r="18" spans="1:5" x14ac:dyDescent="0.35">
      <c r="A18" s="64"/>
      <c r="B18" s="64"/>
      <c r="C18" s="64"/>
      <c r="D18" s="64"/>
      <c r="E18" s="64"/>
    </row>
  </sheetData>
  <sheetProtection algorithmName="SHA-512" hashValue="34/SDZ5gcsyHHRpYhfg4/vgnzjmucio7yuGHVgkAUBHG2vSqi+evDpwLuTQlVthJB/l41jsLKdDJhHLIhfJT/A==" saltValue="gAL8YctzJkOY5SdTLeAmyw==" spinCount="100000" sheet="1" objects="1" scenarios="1"/>
  <dataValidations count="1">
    <dataValidation type="list" allowBlank="1" showInputMessage="1" showErrorMessage="1" sqref="B2:E2" xr:uid="{00000000-0002-0000-0000-000000000000}">
      <formula1>#REF!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Blad2!$A$41:$A$42</xm:f>
          </x14:formula1>
          <xm:sqref>B12:E12 B6</xm:sqref>
        </x14:dataValidation>
        <x14:dataValidation type="list" allowBlank="1" showInputMessage="1" showErrorMessage="1" xr:uid="{00000000-0002-0000-0000-000002000000}">
          <x14:formula1>
            <xm:f>Blad2!$A$35:$A$38</xm:f>
          </x14:formula1>
          <xm:sqref>B13:E13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7934-74CF-42C6-AA0C-41BD016ECE6C}">
  <dimension ref="A1:I17"/>
  <sheetViews>
    <sheetView zoomScaleNormal="100" workbookViewId="0">
      <selection activeCell="C17" sqref="C17"/>
    </sheetView>
  </sheetViews>
  <sheetFormatPr defaultColWidth="9.1796875" defaultRowHeight="14.5" x14ac:dyDescent="0.35"/>
  <cols>
    <col min="1" max="1" width="48.7265625" style="4" customWidth="1"/>
    <col min="2" max="5" width="11.26953125" style="4" customWidth="1"/>
    <col min="6" max="6" width="9.1796875" style="4"/>
    <col min="7" max="7" width="15.1796875" style="4" customWidth="1"/>
    <col min="8" max="8" width="11.26953125" style="4" customWidth="1"/>
    <col min="9" max="16384" width="9.1796875" style="4"/>
  </cols>
  <sheetData>
    <row r="1" spans="1:9" ht="18.5" x14ac:dyDescent="0.45">
      <c r="A1" s="11" t="s">
        <v>37</v>
      </c>
    </row>
    <row r="2" spans="1:9" ht="15" thickBot="1" x14ac:dyDescent="0.4"/>
    <row r="3" spans="1:9" ht="15" thickBot="1" x14ac:dyDescent="0.4">
      <c r="A3" s="52" t="s">
        <v>38</v>
      </c>
      <c r="B3" s="137" t="s">
        <v>39</v>
      </c>
      <c r="C3" s="137" t="s">
        <v>40</v>
      </c>
      <c r="D3" s="137" t="s">
        <v>42</v>
      </c>
      <c r="E3" s="138" t="s">
        <v>41</v>
      </c>
      <c r="F3" s="136"/>
    </row>
    <row r="4" spans="1:9" x14ac:dyDescent="0.35">
      <c r="A4" s="27" t="s">
        <v>7</v>
      </c>
      <c r="B4" s="12"/>
      <c r="C4" s="12">
        <v>2350</v>
      </c>
      <c r="D4" s="23"/>
      <c r="E4" s="23" t="s">
        <v>43</v>
      </c>
    </row>
    <row r="5" spans="1:9" x14ac:dyDescent="0.35">
      <c r="A5" s="28" t="s">
        <v>44</v>
      </c>
      <c r="B5" s="78">
        <v>0</v>
      </c>
      <c r="C5" s="18"/>
      <c r="D5" s="15"/>
      <c r="E5" s="15" t="s">
        <v>43</v>
      </c>
      <c r="H5" s="87" t="s">
        <v>14</v>
      </c>
    </row>
    <row r="6" spans="1:9" x14ac:dyDescent="0.35">
      <c r="A6" s="28" t="s">
        <v>45</v>
      </c>
      <c r="B6" s="14">
        <v>0</v>
      </c>
      <c r="C6" s="18"/>
      <c r="D6" s="15"/>
      <c r="E6" s="15" t="s">
        <v>46</v>
      </c>
      <c r="H6" s="87" t="s">
        <v>35</v>
      </c>
    </row>
    <row r="7" spans="1:9" x14ac:dyDescent="0.35">
      <c r="A7" s="28" t="s">
        <v>47</v>
      </c>
      <c r="B7" s="13" t="s">
        <v>14</v>
      </c>
      <c r="C7" s="19">
        <f>IF(B7="ja",(B5/C4)*1,0)</f>
        <v>0</v>
      </c>
      <c r="D7" s="24"/>
      <c r="E7" s="24" t="s">
        <v>46</v>
      </c>
    </row>
    <row r="8" spans="1:9" x14ac:dyDescent="0.35">
      <c r="A8" s="28" t="s">
        <v>48</v>
      </c>
      <c r="B8" s="13" t="s">
        <v>14</v>
      </c>
      <c r="C8" s="19">
        <f>IF(B8="ja",(B5/C4)*1,0)</f>
        <v>0</v>
      </c>
      <c r="D8" s="16"/>
      <c r="E8" s="16" t="s">
        <v>46</v>
      </c>
    </row>
    <row r="9" spans="1:9" x14ac:dyDescent="0.35">
      <c r="A9" s="28" t="s">
        <v>49</v>
      </c>
      <c r="B9" s="15"/>
      <c r="C9" s="20">
        <f>SUM(C7:C8)+B6</f>
        <v>0</v>
      </c>
      <c r="D9" s="16"/>
      <c r="E9" s="16" t="s">
        <v>46</v>
      </c>
    </row>
    <row r="10" spans="1:9" x14ac:dyDescent="0.35">
      <c r="A10" s="28" t="s">
        <v>50</v>
      </c>
      <c r="B10" s="15"/>
      <c r="C10" s="20" t="e">
        <f>C4/B5*C9/12*C11</f>
        <v>#DIV/0!</v>
      </c>
      <c r="D10" s="16"/>
      <c r="E10" s="16" t="s">
        <v>51</v>
      </c>
    </row>
    <row r="11" spans="1:9" x14ac:dyDescent="0.35">
      <c r="A11" s="28" t="s">
        <v>52</v>
      </c>
      <c r="B11" s="15"/>
      <c r="C11" s="21">
        <v>3.01</v>
      </c>
      <c r="D11" s="16"/>
      <c r="E11" s="16" t="s">
        <v>51</v>
      </c>
    </row>
    <row r="12" spans="1:9" ht="15.5" x14ac:dyDescent="0.35">
      <c r="A12" s="28" t="s">
        <v>53</v>
      </c>
      <c r="B12" s="15"/>
      <c r="C12" s="21">
        <v>3.67</v>
      </c>
      <c r="D12" s="15"/>
      <c r="E12" s="16" t="s">
        <v>51</v>
      </c>
      <c r="I12" s="5"/>
    </row>
    <row r="13" spans="1:9" x14ac:dyDescent="0.35">
      <c r="A13" s="29" t="s">
        <v>54</v>
      </c>
      <c r="B13" s="16"/>
      <c r="C13" s="19"/>
      <c r="D13" s="25" t="e">
        <f>IF(C11&lt;C10,C11,C10)</f>
        <v>#DIV/0!</v>
      </c>
      <c r="E13" s="16" t="s">
        <v>51</v>
      </c>
      <c r="H13" s="6"/>
    </row>
    <row r="14" spans="1:9" ht="15" thickBot="1" x14ac:dyDescent="0.4">
      <c r="A14" s="30" t="s">
        <v>55</v>
      </c>
      <c r="B14" s="17"/>
      <c r="C14" s="22"/>
      <c r="D14" s="26" t="e">
        <f>IF(IF(C10-C11&gt;0.66,0.66,C10-C11)&gt;0,IF(C10-C11&gt;0.66,0.66,C10-C11),0)</f>
        <v>#DIV/0!</v>
      </c>
      <c r="E14" s="17" t="s">
        <v>51</v>
      </c>
      <c r="H14" s="7"/>
    </row>
    <row r="15" spans="1:9" x14ac:dyDescent="0.35">
      <c r="A15" s="8"/>
      <c r="B15" s="8"/>
      <c r="C15" s="8"/>
      <c r="D15" s="8"/>
      <c r="E15" s="8"/>
      <c r="H15" s="7"/>
    </row>
    <row r="16" spans="1:9" x14ac:dyDescent="0.35">
      <c r="A16" s="3"/>
      <c r="H16" s="9"/>
    </row>
    <row r="17" spans="6:8" x14ac:dyDescent="0.35">
      <c r="F17" s="10"/>
      <c r="H17" s="9"/>
    </row>
  </sheetData>
  <sheetProtection algorithmName="SHA-512" hashValue="zX9fz5RsDOTox6bhmHls6PYOUZSsKGf3r5YGX37RqVKkpoEDDbs3bTNG96c3PtdEbdvqH4ojCRXldvpF0OxfRA==" saltValue="Bdy6x79RFOAi9cIBlNSifw==" spinCount="100000" sheet="1" objects="1" scenarios="1"/>
  <dataValidations count="1">
    <dataValidation type="list" allowBlank="1" showInputMessage="1" showErrorMessage="1" sqref="B7:B8" xr:uid="{86821373-DBB7-4E6E-8828-D340A784CA42}">
      <formula1>$H$5:$H$6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E8802-6D58-456E-910C-DBE19B7C6E0E}">
  <dimension ref="A1:H40"/>
  <sheetViews>
    <sheetView zoomScaleNormal="100" workbookViewId="0">
      <selection activeCell="B12" sqref="B12"/>
    </sheetView>
  </sheetViews>
  <sheetFormatPr defaultColWidth="9.1796875" defaultRowHeight="14.5" x14ac:dyDescent="0.35"/>
  <cols>
    <col min="1" max="1" width="52.81640625" style="4" bestFit="1" customWidth="1"/>
    <col min="2" max="2" width="10.453125" style="4" bestFit="1" customWidth="1"/>
    <col min="3" max="3" width="12.453125" style="4" customWidth="1"/>
    <col min="4" max="4" width="10.26953125" style="4" bestFit="1" customWidth="1"/>
    <col min="5" max="5" width="8.81640625" style="4" bestFit="1" customWidth="1"/>
    <col min="6" max="16384" width="9.1796875" style="4"/>
  </cols>
  <sheetData>
    <row r="1" spans="1:8" ht="18.5" x14ac:dyDescent="0.45">
      <c r="A1" s="11" t="s">
        <v>56</v>
      </c>
      <c r="B1" s="3"/>
    </row>
    <row r="2" spans="1:8" ht="15" thickBot="1" x14ac:dyDescent="0.4">
      <c r="A2" s="3"/>
      <c r="B2" s="3"/>
    </row>
    <row r="3" spans="1:8" ht="15" thickBot="1" x14ac:dyDescent="0.4">
      <c r="A3" s="139" t="s">
        <v>38</v>
      </c>
      <c r="B3" s="137" t="s">
        <v>39</v>
      </c>
      <c r="C3" s="140" t="s">
        <v>40</v>
      </c>
      <c r="D3" s="137" t="s">
        <v>42</v>
      </c>
      <c r="E3" s="138" t="s">
        <v>41</v>
      </c>
    </row>
    <row r="4" spans="1:8" x14ac:dyDescent="0.35">
      <c r="A4" s="27" t="s">
        <v>7</v>
      </c>
      <c r="B4" s="12"/>
      <c r="C4" s="65">
        <v>2095</v>
      </c>
      <c r="D4" s="23"/>
      <c r="E4" s="23" t="s">
        <v>43</v>
      </c>
    </row>
    <row r="5" spans="1:8" x14ac:dyDescent="0.35">
      <c r="A5" s="28" t="s">
        <v>57</v>
      </c>
      <c r="B5" s="18"/>
      <c r="C5" s="66">
        <v>6</v>
      </c>
      <c r="D5" s="16"/>
      <c r="E5" s="16" t="s">
        <v>46</v>
      </c>
    </row>
    <row r="6" spans="1:8" x14ac:dyDescent="0.35">
      <c r="A6" s="28" t="s">
        <v>57</v>
      </c>
      <c r="B6" s="18"/>
      <c r="C6" s="66">
        <v>4</v>
      </c>
      <c r="D6" s="16"/>
      <c r="E6" s="16" t="s">
        <v>46</v>
      </c>
    </row>
    <row r="7" spans="1:8" x14ac:dyDescent="0.35">
      <c r="A7" s="28" t="s">
        <v>58</v>
      </c>
      <c r="B7" s="78">
        <v>2</v>
      </c>
      <c r="C7" s="15"/>
      <c r="D7" s="16"/>
      <c r="E7" s="16"/>
      <c r="G7" s="87">
        <v>1</v>
      </c>
    </row>
    <row r="8" spans="1:8" x14ac:dyDescent="0.35">
      <c r="A8" s="28" t="s">
        <v>59</v>
      </c>
      <c r="B8" s="78">
        <v>0</v>
      </c>
      <c r="C8" s="18"/>
      <c r="D8" s="15"/>
      <c r="E8" s="15" t="s">
        <v>43</v>
      </c>
      <c r="G8" s="87">
        <v>2</v>
      </c>
    </row>
    <row r="9" spans="1:8" x14ac:dyDescent="0.35">
      <c r="A9" s="28" t="s">
        <v>60</v>
      </c>
      <c r="B9" s="14">
        <v>0</v>
      </c>
      <c r="C9" s="18"/>
      <c r="D9" s="15"/>
      <c r="E9" s="15" t="s">
        <v>46</v>
      </c>
    </row>
    <row r="10" spans="1:8" ht="15" thickBot="1" x14ac:dyDescent="0.4">
      <c r="A10" s="72" t="s">
        <v>66</v>
      </c>
      <c r="B10" s="73"/>
      <c r="C10" s="74"/>
      <c r="D10" s="76" t="e">
        <f>IF(B7&lt;2,C38/38*C40/B8/4,C39/38*C40/B8/4)</f>
        <v>#DIV/0!</v>
      </c>
      <c r="E10" s="75" t="s">
        <v>51</v>
      </c>
      <c r="H10" s="77"/>
    </row>
    <row r="11" spans="1:8" ht="19" customHeight="1" x14ac:dyDescent="0.35">
      <c r="H11" s="77"/>
    </row>
    <row r="36" spans="1:8" hidden="1" x14ac:dyDescent="0.35">
      <c r="A36" s="28" t="s">
        <v>61</v>
      </c>
      <c r="B36" s="15"/>
      <c r="C36" s="67">
        <f>B8/C4*C5</f>
        <v>0</v>
      </c>
      <c r="D36" s="16" t="s">
        <v>46</v>
      </c>
      <c r="E36" s="16"/>
    </row>
    <row r="37" spans="1:8" hidden="1" x14ac:dyDescent="0.35">
      <c r="A37" s="28" t="s">
        <v>62</v>
      </c>
      <c r="B37" s="15"/>
      <c r="C37" s="67">
        <f>B8/C4*C6</f>
        <v>0</v>
      </c>
      <c r="D37" s="16" t="s">
        <v>46</v>
      </c>
      <c r="E37" s="16"/>
    </row>
    <row r="38" spans="1:8" hidden="1" x14ac:dyDescent="0.35">
      <c r="A38" s="28" t="s">
        <v>63</v>
      </c>
      <c r="B38" s="15"/>
      <c r="C38" s="67">
        <f>IF(B9&lt;C36,B9,C36)</f>
        <v>0</v>
      </c>
      <c r="D38" s="16" t="s">
        <v>46</v>
      </c>
      <c r="E38" s="16"/>
      <c r="H38" s="68"/>
    </row>
    <row r="39" spans="1:8" hidden="1" x14ac:dyDescent="0.35">
      <c r="A39" s="28" t="s">
        <v>64</v>
      </c>
      <c r="B39" s="15"/>
      <c r="C39" s="67">
        <f>IF(B9&lt;C37,B9,C37)</f>
        <v>0</v>
      </c>
      <c r="D39" s="16" t="s">
        <v>46</v>
      </c>
      <c r="E39" s="16"/>
      <c r="H39" s="69"/>
    </row>
    <row r="40" spans="1:8" hidden="1" x14ac:dyDescent="0.35">
      <c r="A40" s="28" t="s">
        <v>65</v>
      </c>
      <c r="B40" s="15"/>
      <c r="C40" s="70">
        <v>75375</v>
      </c>
      <c r="D40" s="16" t="s">
        <v>51</v>
      </c>
      <c r="E40" s="16"/>
      <c r="H40" s="71"/>
    </row>
  </sheetData>
  <sheetProtection algorithmName="SHA-512" hashValue="rqwFoVKjD7lHyOm8xe0mOjujZSy/72f7i9HVHsZk9WowpASweM17MjqhoqqYkTNma8yUCiWm/FT8WSzZxit/QA==" saltValue="67akShZpqbky3n44vw0tig==" spinCount="100000" sheet="1" objects="1" scenarios="1"/>
  <dataValidations count="1">
    <dataValidation type="list" allowBlank="1" showInputMessage="1" showErrorMessage="1" sqref="B7" xr:uid="{61A1B32E-F185-43BB-A432-EE5737C724C2}">
      <formula1>$G$7:$G$8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EC287-F13F-479F-81E7-B64717703E0A}">
  <dimension ref="A1:H17"/>
  <sheetViews>
    <sheetView zoomScaleNormal="100" workbookViewId="0">
      <selection activeCell="C13" sqref="C13"/>
    </sheetView>
  </sheetViews>
  <sheetFormatPr defaultColWidth="9.1796875" defaultRowHeight="14.5" x14ac:dyDescent="0.35"/>
  <cols>
    <col min="1" max="1" width="48.7265625" style="4" customWidth="1"/>
    <col min="2" max="4" width="11.26953125" style="4" customWidth="1"/>
    <col min="5" max="5" width="9.1796875" style="4"/>
    <col min="6" max="6" width="15.1796875" style="4" customWidth="1"/>
    <col min="7" max="7" width="11.26953125" style="4" customWidth="1"/>
    <col min="8" max="16384" width="9.1796875" style="4"/>
  </cols>
  <sheetData>
    <row r="1" spans="1:8" ht="18.5" x14ac:dyDescent="0.45">
      <c r="A1" s="11" t="s">
        <v>69</v>
      </c>
    </row>
    <row r="2" spans="1:8" ht="15" thickBot="1" x14ac:dyDescent="0.4">
      <c r="A2" s="3"/>
      <c r="B2" s="3"/>
    </row>
    <row r="3" spans="1:8" ht="15" thickBot="1" x14ac:dyDescent="0.4">
      <c r="A3" s="52" t="s">
        <v>38</v>
      </c>
      <c r="B3" s="137" t="s">
        <v>39</v>
      </c>
      <c r="C3" s="137" t="s">
        <v>40</v>
      </c>
      <c r="D3" s="142" t="s">
        <v>42</v>
      </c>
      <c r="E3" s="141" t="s">
        <v>41</v>
      </c>
    </row>
    <row r="4" spans="1:8" ht="14.25" customHeight="1" x14ac:dyDescent="0.35">
      <c r="A4" s="27" t="s">
        <v>67</v>
      </c>
      <c r="B4" s="12"/>
      <c r="C4" s="79">
        <v>110</v>
      </c>
      <c r="D4" s="80"/>
      <c r="E4" s="23" t="s">
        <v>51</v>
      </c>
    </row>
    <row r="5" spans="1:8" x14ac:dyDescent="0.35">
      <c r="A5" s="28" t="s">
        <v>44</v>
      </c>
      <c r="B5" s="78">
        <v>0</v>
      </c>
      <c r="C5" s="18"/>
      <c r="D5" s="81"/>
      <c r="E5" s="15" t="s">
        <v>43</v>
      </c>
    </row>
    <row r="6" spans="1:8" x14ac:dyDescent="0.35">
      <c r="A6" s="28" t="s">
        <v>68</v>
      </c>
      <c r="B6" s="78">
        <v>0</v>
      </c>
      <c r="C6" s="18"/>
      <c r="D6" s="81"/>
      <c r="E6" s="15" t="s">
        <v>43</v>
      </c>
    </row>
    <row r="7" spans="1:8" ht="15" thickBot="1" x14ac:dyDescent="0.4">
      <c r="A7" s="72" t="s">
        <v>50</v>
      </c>
      <c r="B7" s="73"/>
      <c r="C7" s="73"/>
      <c r="D7" s="82" t="e">
        <f>B6*C4/B5/4</f>
        <v>#DIV/0!</v>
      </c>
      <c r="E7" s="75" t="s">
        <v>51</v>
      </c>
    </row>
    <row r="8" spans="1:8" x14ac:dyDescent="0.35">
      <c r="A8" s="8"/>
      <c r="B8" s="8"/>
      <c r="C8" s="8"/>
      <c r="D8" s="83"/>
      <c r="E8" s="84"/>
      <c r="F8" s="84"/>
    </row>
    <row r="9" spans="1:8" ht="15.5" x14ac:dyDescent="0.35">
      <c r="D9" s="84"/>
      <c r="E9" s="84"/>
      <c r="F9" s="84"/>
      <c r="H9" s="5"/>
    </row>
    <row r="10" spans="1:8" x14ac:dyDescent="0.35">
      <c r="D10" s="85"/>
      <c r="E10" s="83"/>
      <c r="F10" s="84"/>
      <c r="G10" s="9"/>
    </row>
    <row r="11" spans="1:8" x14ac:dyDescent="0.35">
      <c r="D11" s="84"/>
      <c r="E11" s="83"/>
      <c r="F11" s="84"/>
    </row>
    <row r="12" spans="1:8" x14ac:dyDescent="0.35">
      <c r="D12" s="84"/>
      <c r="E12" s="83"/>
      <c r="F12" s="84"/>
    </row>
    <row r="13" spans="1:8" x14ac:dyDescent="0.35">
      <c r="D13" s="84"/>
      <c r="E13" s="83"/>
      <c r="F13" s="84"/>
    </row>
    <row r="14" spans="1:8" x14ac:dyDescent="0.35">
      <c r="D14" s="84"/>
      <c r="E14" s="83"/>
      <c r="F14" s="84"/>
    </row>
    <row r="15" spans="1:8" x14ac:dyDescent="0.35">
      <c r="D15" s="84"/>
      <c r="E15" s="86"/>
      <c r="F15" s="84"/>
    </row>
    <row r="16" spans="1:8" x14ac:dyDescent="0.35">
      <c r="D16" s="84"/>
      <c r="E16" s="84"/>
      <c r="F16" s="84"/>
    </row>
    <row r="17" spans="4:6" x14ac:dyDescent="0.35">
      <c r="D17" s="84"/>
      <c r="E17" s="84"/>
      <c r="F17" s="84"/>
    </row>
  </sheetData>
  <sheetProtection algorithmName="SHA-512" hashValue="4ReJYB46nvhMQjrggAzkhU6gIrIW46INebB5xz/Z2Hrw/9hn3hEXxx+S1Ym9mNiNR0kM65gDeYtZ+wnH9Ntm9g==" saltValue="9B/pf7bTyk7/WKwt2bjGA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zoomScale="115" zoomScaleNormal="115" workbookViewId="0">
      <selection activeCell="C3" sqref="C3"/>
    </sheetView>
  </sheetViews>
  <sheetFormatPr defaultColWidth="9.1796875" defaultRowHeight="14.5" x14ac:dyDescent="0.35"/>
  <cols>
    <col min="1" max="1" width="83.26953125" style="2" customWidth="1"/>
    <col min="2" max="2" width="16.81640625" style="2" customWidth="1"/>
    <col min="3" max="4" width="19" style="2" customWidth="1"/>
    <col min="5" max="5" width="19" style="1" customWidth="1"/>
    <col min="6" max="6" width="26" style="1" bestFit="1" customWidth="1"/>
    <col min="7" max="16384" width="9.1796875" style="1"/>
  </cols>
  <sheetData>
    <row r="1" spans="1:6" x14ac:dyDescent="0.35">
      <c r="A1" s="88"/>
    </row>
    <row r="2" spans="1:6" x14ac:dyDescent="0.35">
      <c r="A2" s="88"/>
    </row>
    <row r="3" spans="1:6" ht="18.5" x14ac:dyDescent="0.45">
      <c r="A3" s="89" t="s">
        <v>0</v>
      </c>
    </row>
    <row r="4" spans="1:6" x14ac:dyDescent="0.35">
      <c r="A4" s="90"/>
      <c r="B4" s="91"/>
      <c r="C4" s="91"/>
      <c r="D4" s="91"/>
      <c r="E4" s="91"/>
    </row>
    <row r="5" spans="1:6" x14ac:dyDescent="0.35">
      <c r="A5" s="92" t="s">
        <v>1</v>
      </c>
      <c r="B5" s="93"/>
      <c r="C5" s="93"/>
      <c r="D5" s="93"/>
      <c r="E5" s="93"/>
    </row>
    <row r="6" spans="1:6" x14ac:dyDescent="0.35">
      <c r="A6" s="94" t="s">
        <v>2</v>
      </c>
      <c r="B6" s="95">
        <f>'POH-S'!B4</f>
        <v>14</v>
      </c>
      <c r="C6" s="93"/>
      <c r="D6" s="93"/>
      <c r="E6" s="93"/>
    </row>
    <row r="7" spans="1:6" x14ac:dyDescent="0.35">
      <c r="A7" s="94" t="s">
        <v>3</v>
      </c>
      <c r="B7" s="95">
        <f>'POH-S'!B5</f>
        <v>2100</v>
      </c>
      <c r="C7" s="93"/>
      <c r="D7" s="93"/>
      <c r="E7" s="93"/>
    </row>
    <row r="8" spans="1:6" x14ac:dyDescent="0.35">
      <c r="A8" s="94" t="s">
        <v>4</v>
      </c>
      <c r="B8" s="95" t="str">
        <f>'POH-S'!B6</f>
        <v>ja</v>
      </c>
      <c r="C8" s="93"/>
      <c r="D8" s="93"/>
      <c r="E8" s="93"/>
    </row>
    <row r="9" spans="1:6" x14ac:dyDescent="0.35">
      <c r="A9" s="94" t="s">
        <v>5</v>
      </c>
      <c r="B9" s="95">
        <f>'POH-S'!B7</f>
        <v>160</v>
      </c>
      <c r="C9" s="93"/>
      <c r="D9" s="93"/>
      <c r="E9" s="93"/>
    </row>
    <row r="10" spans="1:6" x14ac:dyDescent="0.35">
      <c r="A10" s="96" t="s">
        <v>6</v>
      </c>
      <c r="B10" s="97">
        <v>71765</v>
      </c>
      <c r="C10" s="98">
        <f>80500/2350*2095</f>
        <v>71764.893617021284</v>
      </c>
      <c r="D10" s="93"/>
      <c r="E10" s="93"/>
    </row>
    <row r="11" spans="1:6" x14ac:dyDescent="0.35">
      <c r="A11" s="96" t="s">
        <v>7</v>
      </c>
      <c r="B11" s="99">
        <v>2095</v>
      </c>
      <c r="C11" s="93"/>
      <c r="D11" s="93"/>
      <c r="E11" s="93"/>
    </row>
    <row r="12" spans="1:6" x14ac:dyDescent="0.35">
      <c r="A12" s="90"/>
      <c r="B12" s="90"/>
      <c r="C12" s="93"/>
      <c r="D12" s="93"/>
      <c r="E12" s="93"/>
    </row>
    <row r="13" spans="1:6" x14ac:dyDescent="0.35">
      <c r="A13" s="92" t="s">
        <v>8</v>
      </c>
      <c r="B13" s="100" t="s">
        <v>9</v>
      </c>
      <c r="C13" s="100" t="s">
        <v>10</v>
      </c>
      <c r="D13" s="100" t="s">
        <v>11</v>
      </c>
      <c r="E13" s="101" t="s">
        <v>12</v>
      </c>
    </row>
    <row r="14" spans="1:6" x14ac:dyDescent="0.35">
      <c r="A14" s="94" t="s">
        <v>13</v>
      </c>
      <c r="B14" s="95" t="str">
        <f>'POH-S'!B12</f>
        <v>ja</v>
      </c>
      <c r="C14" s="95" t="str">
        <f>'POH-S'!C12</f>
        <v>ja</v>
      </c>
      <c r="D14" s="95" t="str">
        <f>'POH-S'!D12</f>
        <v>ja</v>
      </c>
      <c r="E14" s="95" t="str">
        <f>'POH-S'!E12</f>
        <v>ja</v>
      </c>
      <c r="F14" s="102" t="s">
        <v>15</v>
      </c>
    </row>
    <row r="15" spans="1:6" x14ac:dyDescent="0.35">
      <c r="A15" s="94" t="s">
        <v>16</v>
      </c>
      <c r="B15" s="95" t="str">
        <f>'POH-S'!B13</f>
        <v>KZF</v>
      </c>
      <c r="C15" s="95" t="str">
        <f>'POH-S'!C13</f>
        <v>Dokterscoop</v>
      </c>
      <c r="D15" s="95" t="str">
        <f>'POH-S'!D13</f>
        <v>In eigen beheer</v>
      </c>
      <c r="E15" s="95" t="str">
        <f>'POH-S'!E13</f>
        <v>Catena</v>
      </c>
    </row>
    <row r="16" spans="1:6" x14ac:dyDescent="0.35">
      <c r="A16" s="94" t="s">
        <v>20</v>
      </c>
      <c r="B16" s="95">
        <f>'POH-S'!B14</f>
        <v>56</v>
      </c>
      <c r="C16" s="95">
        <f>'POH-S'!C14</f>
        <v>26</v>
      </c>
      <c r="D16" s="95">
        <f>'POH-S'!D14</f>
        <v>0</v>
      </c>
      <c r="E16" s="95">
        <f>'POH-S'!E14</f>
        <v>8</v>
      </c>
    </row>
    <row r="17" spans="1:5" x14ac:dyDescent="0.35">
      <c r="A17" s="1"/>
      <c r="B17" s="93"/>
      <c r="C17" s="93"/>
      <c r="D17" s="93"/>
      <c r="E17" s="93"/>
    </row>
    <row r="18" spans="1:5" x14ac:dyDescent="0.35">
      <c r="A18" s="92" t="s">
        <v>21</v>
      </c>
      <c r="B18" s="103" t="s">
        <v>22</v>
      </c>
      <c r="C18" s="103" t="s">
        <v>23</v>
      </c>
      <c r="D18" s="103" t="s">
        <v>19</v>
      </c>
      <c r="E18" s="103" t="s">
        <v>24</v>
      </c>
    </row>
    <row r="19" spans="1:5" ht="15" x14ac:dyDescent="0.25">
      <c r="A19" s="104" t="s">
        <v>25</v>
      </c>
      <c r="B19" s="96"/>
      <c r="C19" s="105"/>
      <c r="D19" s="96"/>
      <c r="E19" s="106">
        <f>B6</f>
        <v>14</v>
      </c>
    </row>
    <row r="20" spans="1:5" x14ac:dyDescent="0.35">
      <c r="A20" s="104" t="s">
        <v>26</v>
      </c>
      <c r="B20" s="107"/>
      <c r="C20" s="105"/>
      <c r="D20" s="96"/>
      <c r="E20" s="108">
        <f>IF(B8="ja",(-B9*1.52)/43.42,0)</f>
        <v>-5.6011054813450016</v>
      </c>
    </row>
    <row r="21" spans="1:5" x14ac:dyDescent="0.35">
      <c r="A21" s="109" t="s">
        <v>27</v>
      </c>
      <c r="B21" s="107"/>
      <c r="D21" s="96"/>
      <c r="E21" s="110">
        <f>SUM(E19:E20)</f>
        <v>8.3988945186549984</v>
      </c>
    </row>
    <row r="22" spans="1:5" x14ac:dyDescent="0.35">
      <c r="A22" s="94" t="s">
        <v>9</v>
      </c>
      <c r="B22" s="106">
        <f>IF(B14="ja",(VLOOKUP(B15,A35:B38,2,FALSE)),0)</f>
        <v>2.27</v>
      </c>
      <c r="C22" s="111">
        <f>IF(B15="in eigen beheer",0,(B22*B16)/43.42)</f>
        <v>2.9276830953477662</v>
      </c>
      <c r="D22" s="111">
        <f>IF(B15="in eigen beheer",B7/B11*B22,0)</f>
        <v>0</v>
      </c>
      <c r="E22" s="106">
        <f>C22+D22</f>
        <v>2.9276830953477662</v>
      </c>
    </row>
    <row r="23" spans="1:5" x14ac:dyDescent="0.35">
      <c r="A23" s="94" t="s">
        <v>10</v>
      </c>
      <c r="B23" s="106">
        <f>IF(C14="ja",(VLOOKUP(C15,A35:C38,3,FALSE)),0)</f>
        <v>3.2</v>
      </c>
      <c r="C23" s="111">
        <f>IF(C15="in eigen beheer",0,(B23*C16)/43.42)</f>
        <v>1.9161676646706587</v>
      </c>
      <c r="D23" s="111">
        <f>IF(C15="in eigen beheer",B7/B11*B23,0)</f>
        <v>0</v>
      </c>
      <c r="E23" s="106">
        <f>C23+D23</f>
        <v>1.9161676646706587</v>
      </c>
    </row>
    <row r="24" spans="1:5" x14ac:dyDescent="0.35">
      <c r="A24" s="94" t="s">
        <v>28</v>
      </c>
      <c r="B24" s="106">
        <f>IF(D14="ja",(VLOOKUP(D15,A35:D38,4,FALSE)),0)</f>
        <v>2</v>
      </c>
      <c r="C24" s="111">
        <f>IF(D15="in eigen beheer",0,(B24*D16)/43.42)</f>
        <v>0</v>
      </c>
      <c r="D24" s="111">
        <f>IF(D15="in eigen beheer",B7/B11*B24,0)</f>
        <v>2.0047732696897373</v>
      </c>
      <c r="E24" s="106">
        <f>C24+D24</f>
        <v>2.0047732696897373</v>
      </c>
    </row>
    <row r="25" spans="1:5" x14ac:dyDescent="0.35">
      <c r="A25" s="94" t="s">
        <v>12</v>
      </c>
      <c r="B25" s="106">
        <f>IF(E14="ja",(VLOOKUP(E15,A35:E38,5,FALSE)),0)</f>
        <v>1.18</v>
      </c>
      <c r="C25" s="111">
        <f>IF(E15="in eigen beheer",0,(B25*E16)/43.42)</f>
        <v>0.21741133118378625</v>
      </c>
      <c r="D25" s="111">
        <f>IF(E15="in eigen beheer",B7/B11*B25,0)</f>
        <v>0</v>
      </c>
      <c r="E25" s="106">
        <f>C25+D25</f>
        <v>0.21741133118378625</v>
      </c>
    </row>
    <row r="26" spans="1:5" x14ac:dyDescent="0.35">
      <c r="A26" s="94" t="s">
        <v>29</v>
      </c>
      <c r="B26" s="96"/>
      <c r="C26" s="111"/>
      <c r="D26" s="111">
        <f>(B7/B11)*2.5</f>
        <v>2.5059665871121717</v>
      </c>
      <c r="E26" s="106">
        <f>C26+D26</f>
        <v>2.5059665871121717</v>
      </c>
    </row>
    <row r="27" spans="1:5" x14ac:dyDescent="0.35">
      <c r="A27" s="104" t="s">
        <v>30</v>
      </c>
      <c r="B27" s="96"/>
      <c r="C27" s="112">
        <f>SUM(C22:C26)</f>
        <v>5.0612620912022113</v>
      </c>
      <c r="D27" s="113">
        <f>SUM(D22:D26)</f>
        <v>4.5107398568019086</v>
      </c>
      <c r="E27" s="113">
        <f>SUM(E22:E26)</f>
        <v>9.5720019480041199</v>
      </c>
    </row>
    <row r="28" spans="1:5" x14ac:dyDescent="0.35">
      <c r="B28" s="114"/>
      <c r="C28" s="115"/>
      <c r="D28" s="96"/>
      <c r="E28" s="96"/>
    </row>
    <row r="29" spans="1:5" x14ac:dyDescent="0.35">
      <c r="A29" s="116" t="s">
        <v>31</v>
      </c>
      <c r="B29" s="117"/>
      <c r="C29" s="117"/>
      <c r="D29" s="118"/>
      <c r="E29" s="119">
        <f>IF(E27&gt;E21,((((E21-C27)/38)*B10)/B7/4),0)</f>
        <v>0.75039220287014186</v>
      </c>
    </row>
    <row r="30" spans="1:5" x14ac:dyDescent="0.35">
      <c r="A30" s="120"/>
      <c r="B30" s="121"/>
      <c r="C30" s="121"/>
      <c r="D30" s="122"/>
      <c r="E30" s="123">
        <f>IF(E21&gt;E27,((D27/38)*B10/B7/4),0)</f>
        <v>0</v>
      </c>
    </row>
    <row r="31" spans="1:5" x14ac:dyDescent="0.35">
      <c r="A31" s="124"/>
      <c r="B31" s="124"/>
      <c r="C31" s="124"/>
      <c r="D31" s="124"/>
      <c r="E31" s="124"/>
    </row>
    <row r="32" spans="1:5" x14ac:dyDescent="0.35">
      <c r="A32" s="124"/>
      <c r="B32" s="124"/>
      <c r="C32" s="124"/>
      <c r="D32" s="124"/>
      <c r="E32" s="124"/>
    </row>
    <row r="34" spans="1:5" x14ac:dyDescent="0.35">
      <c r="A34" s="92" t="s">
        <v>32</v>
      </c>
      <c r="B34" s="125" t="s">
        <v>9</v>
      </c>
      <c r="C34" s="125" t="s">
        <v>10</v>
      </c>
      <c r="D34" s="125" t="s">
        <v>11</v>
      </c>
      <c r="E34" s="126" t="s">
        <v>12</v>
      </c>
    </row>
    <row r="35" spans="1:5" x14ac:dyDescent="0.35">
      <c r="A35" s="127" t="s">
        <v>18</v>
      </c>
      <c r="B35" s="128">
        <v>2.4700000000000002</v>
      </c>
      <c r="C35" s="128">
        <v>3.2</v>
      </c>
      <c r="D35" s="128">
        <v>2</v>
      </c>
      <c r="E35" s="129">
        <v>1.1200000000000001</v>
      </c>
    </row>
    <row r="36" spans="1:5" x14ac:dyDescent="0.35">
      <c r="A36" s="127" t="s">
        <v>33</v>
      </c>
      <c r="B36" s="128">
        <v>1.42</v>
      </c>
      <c r="C36" s="128">
        <v>0.92</v>
      </c>
      <c r="D36" s="128">
        <v>0.97</v>
      </c>
      <c r="E36" s="129">
        <v>1.18</v>
      </c>
    </row>
    <row r="37" spans="1:5" x14ac:dyDescent="0.35">
      <c r="A37" s="130" t="s">
        <v>17</v>
      </c>
      <c r="B37" s="131">
        <v>2.27</v>
      </c>
      <c r="C37" s="131">
        <v>2.16</v>
      </c>
      <c r="D37" s="131">
        <v>1.4</v>
      </c>
      <c r="E37" s="132">
        <v>1.21</v>
      </c>
    </row>
    <row r="38" spans="1:5" x14ac:dyDescent="0.35">
      <c r="A38" s="133" t="s">
        <v>19</v>
      </c>
      <c r="B38" s="131">
        <v>4</v>
      </c>
      <c r="C38" s="131">
        <v>0.9</v>
      </c>
      <c r="D38" s="131">
        <v>2</v>
      </c>
      <c r="E38" s="132">
        <v>4.0999999999999996</v>
      </c>
    </row>
    <row r="40" spans="1:5" x14ac:dyDescent="0.35">
      <c r="A40" s="92" t="s">
        <v>34</v>
      </c>
    </row>
    <row r="41" spans="1:5" x14ac:dyDescent="0.35">
      <c r="A41" s="134" t="s">
        <v>14</v>
      </c>
    </row>
    <row r="42" spans="1:5" x14ac:dyDescent="0.35">
      <c r="A42" s="134" t="s">
        <v>35</v>
      </c>
    </row>
    <row r="43" spans="1:5" x14ac:dyDescent="0.35">
      <c r="A43" s="135"/>
    </row>
    <row r="44" spans="1:5" x14ac:dyDescent="0.35">
      <c r="A44" s="92" t="s">
        <v>36</v>
      </c>
    </row>
    <row r="45" spans="1:5" x14ac:dyDescent="0.35">
      <c r="A45" s="134" t="s">
        <v>18</v>
      </c>
      <c r="B45" s="1"/>
    </row>
    <row r="46" spans="1:5" x14ac:dyDescent="0.35">
      <c r="A46" s="134" t="s">
        <v>33</v>
      </c>
    </row>
    <row r="47" spans="1:5" x14ac:dyDescent="0.35">
      <c r="A47" s="134" t="s">
        <v>17</v>
      </c>
    </row>
    <row r="48" spans="1:5" x14ac:dyDescent="0.35">
      <c r="A48" s="134" t="s">
        <v>19</v>
      </c>
    </row>
  </sheetData>
  <sheetProtection sheet="1" objects="1" scenarios="1"/>
  <dataValidations disablePrompts="1" count="1">
    <dataValidation type="list" allowBlank="1" showInputMessage="1" showErrorMessage="1" sqref="B4:E4" xr:uid="{00000000-0002-0000-0100-000000000000}">
      <formula1>$A$45:$A$48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POH-S</vt:lpstr>
      <vt:lpstr>POH-GGZ</vt:lpstr>
      <vt:lpstr>Praktijkmgt</vt:lpstr>
      <vt:lpstr>PIO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Vennema, Wim</dc:creator>
  <cp:lastModifiedBy>Winsser-Philippo, Mathilde</cp:lastModifiedBy>
  <dcterms:created xsi:type="dcterms:W3CDTF">2018-10-16T08:19:06Z</dcterms:created>
  <dcterms:modified xsi:type="dcterms:W3CDTF">2018-10-26T07:45:05Z</dcterms:modified>
</cp:coreProperties>
</file>